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водка" sheetId="1" state="visible" r:id="rId1"/>
    <sheet name="Оценка по задачам" sheetId="2" state="visible" r:id="rId2"/>
    <sheet name="По ролям" sheetId="3" state="visible" r:id="rId3"/>
    <sheet name="По фазам" sheetId="4" state="visible" r:id="rId4"/>
    <sheet name="Риски" sheetId="5" state="visible" r:id="rId5"/>
    <sheet name="Опции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&quot; ₽&quot;"/>
    <numFmt numFmtId="165" formatCode="0.0%"/>
  </numFmts>
  <fonts count="15">
    <font>
      <name val="Calibri"/>
      <family val="2"/>
      <color theme="1"/>
      <sz val="11"/>
      <scheme val="minor"/>
    </font>
    <font>
      <name val="Arial"/>
      <b val="1"/>
      <color rgb="002E75B6"/>
      <sz val="13"/>
    </font>
    <font>
      <name val="Arial"/>
      <b val="1"/>
      <color rgb="00FFFFFF"/>
      <sz val="11"/>
    </font>
    <font>
      <name val="Arial"/>
      <sz val="11"/>
    </font>
    <font>
      <name val="Arial"/>
      <b val="1"/>
      <sz val="11"/>
    </font>
    <font>
      <name val="Arial"/>
      <b val="1"/>
      <color rgb="00FFFFFF"/>
      <sz val="12"/>
    </font>
    <font>
      <name val="Arial"/>
      <b val="1"/>
      <color rgb="001F4E79"/>
      <sz val="16"/>
    </font>
    <font>
      <name val="Arial"/>
      <color rgb="00666666"/>
      <sz val="11"/>
    </font>
    <font>
      <name val="Arial"/>
      <b val="1"/>
      <color rgb="001F4E79"/>
      <sz val="12"/>
    </font>
    <font>
      <name val="Arial"/>
      <b val="1"/>
      <color rgb="00006100"/>
      <sz val="12"/>
    </font>
    <font>
      <name val="Arial"/>
      <b val="1"/>
      <color rgb="001F4E79"/>
      <sz val="14"/>
    </font>
    <font>
      <name val="Arial"/>
      <b val="1"/>
      <color rgb="00006100"/>
      <sz val="14"/>
    </font>
    <font>
      <name val="Arial"/>
      <b val="1"/>
      <color rgb="00FF8C00"/>
    </font>
    <font>
      <name val="Arial"/>
      <b val="1"/>
      <color rgb="00FFD700"/>
    </font>
    <font>
      <name val="Arial"/>
      <b val="1"/>
    </font>
  </fonts>
  <fills count="8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6E4F0"/>
      </patternFill>
    </fill>
    <fill>
      <patternFill patternType="solid">
        <fgColor rgb="002E75B6"/>
      </patternFill>
    </fill>
    <fill>
      <patternFill patternType="solid">
        <fgColor rgb="00E2EFDA"/>
      </patternFill>
    </fill>
    <fill>
      <patternFill patternType="solid">
        <fgColor rgb="00C6EFCE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center" wrapText="1"/>
    </xf>
    <xf numFmtId="3" fontId="3" fillId="0" borderId="1" applyAlignment="1" pivotButton="0" quotePrefix="0" xfId="0">
      <alignment vertical="center" wrapText="1"/>
    </xf>
    <xf numFmtId="3" fontId="3" fillId="0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vertical="center" wrapText="1"/>
    </xf>
    <xf numFmtId="3" fontId="3" fillId="3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8" fillId="0" borderId="0" pivotButton="0" quotePrefix="0" xfId="0"/>
    <xf numFmtId="164" fontId="9" fillId="6" borderId="0" pivotButton="0" quotePrefix="0" xfId="0"/>
    <xf numFmtId="0" fontId="10" fillId="0" borderId="0" pivotButton="0" quotePrefix="0" xfId="0"/>
    <xf numFmtId="164" fontId="11" fillId="7" borderId="0" pivotButton="0" quotePrefix="0" xfId="0"/>
    <xf numFmtId="3" fontId="7" fillId="0" borderId="0" pivotButton="0" quotePrefix="0" xfId="0"/>
    <xf numFmtId="165" fontId="3" fillId="0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vertical="center" wrapText="1"/>
    </xf>
    <xf numFmtId="3" fontId="5" fillId="5" borderId="1" applyAlignment="1" pivotButton="0" quotePrefix="0" xfId="0">
      <alignment vertical="center" wrapText="1"/>
    </xf>
    <xf numFmtId="165" fontId="5" fillId="5" borderId="1" applyAlignment="1" pivotButton="0" quotePrefix="0" xfId="0">
      <alignment horizontal="center" vertical="center" wrapText="1"/>
    </xf>
    <xf numFmtId="3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vertical="center" wrapText="1"/>
    </xf>
    <xf numFmtId="0" fontId="4" fillId="4" borderId="1" applyAlignment="1" pivotButton="0" quotePrefix="0" xfId="0">
      <alignment horizontal="center" vertical="center" wrapText="1"/>
    </xf>
    <xf numFmtId="3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3" fontId="5" fillId="5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vertical="center" wrapText="1"/>
    </xf>
    <xf numFmtId="3" fontId="4" fillId="7" borderId="1" applyAlignment="1" pivotButton="0" quotePrefix="0" xfId="0">
      <alignment vertical="center" wrapText="1"/>
    </xf>
    <xf numFmtId="3" fontId="4" fillId="7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vertical="center" wrapText="1"/>
    </xf>
    <xf numFmtId="0" fontId="13" fillId="3" borderId="1" applyAlignment="1" pivotButton="0" quotePrefix="0" xfId="0">
      <alignment vertical="center" wrapText="1"/>
    </xf>
    <xf numFmtId="0" fontId="13" fillId="0" borderId="1" applyAlignment="1" pivotButton="0" quotePrefix="0" xfId="0">
      <alignment vertical="center" wrapText="1"/>
    </xf>
    <xf numFmtId="0" fontId="14" fillId="0" borderId="0" pivotButton="0" quotePrefix="0" xfId="0"/>
    <xf numFmtId="3" fontId="1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G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5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</cols>
  <sheetData>
    <row r="1">
      <c r="A1" s="1" t="inlineStr">
        <is>
          <t>Оценка проекта: Сервис доставки еды «Сытый город»</t>
        </is>
      </c>
    </row>
    <row r="2">
      <c r="A2" s="2" t="inlineStr">
        <is>
          <t>Дата: 2026-08-01 | Метод: PERT | Классификация: Детальное ТЗ | Буфер: 1.2x</t>
        </is>
      </c>
    </row>
    <row r="4">
      <c r="A4" s="3" t="inlineStr">
        <is>
          <t>КЛЮЧЕВЫЕ ПОКАЗАТЕЛИ</t>
        </is>
      </c>
    </row>
    <row r="5">
      <c r="A5" s="4" t="inlineStr">
        <is>
          <t>Показатель</t>
        </is>
      </c>
      <c r="B5" s="4" t="inlineStr">
        <is>
          <t>Оптимистичный</t>
        </is>
      </c>
      <c r="C5" s="4" t="inlineStr">
        <is>
          <t>PERT (базовый)</t>
        </is>
      </c>
      <c r="D5" s="4" t="inlineStr">
        <is>
          <t>Пессимистичный</t>
        </is>
      </c>
    </row>
    <row r="6">
      <c r="A6" s="5" t="inlineStr">
        <is>
          <t>Трудозатраты (часы)</t>
        </is>
      </c>
      <c r="B6" s="6">
        <f>'Оценка по задачам'!E32</f>
        <v/>
      </c>
      <c r="C6" s="6">
        <f>'Оценка по задачам'!H32</f>
        <v/>
      </c>
      <c r="D6" s="7">
        <f>'Оценка по задачам'!G32</f>
        <v/>
      </c>
    </row>
    <row r="7">
      <c r="A7" s="8" t="inlineStr">
        <is>
          <t>Стоимость без буфера (₽)</t>
        </is>
      </c>
      <c r="B7" s="8" t="inlineStr"/>
      <c r="C7" s="9">
        <f>'Оценка по задачам'!I32</f>
        <v/>
      </c>
      <c r="D7" s="10" t="inlineStr"/>
    </row>
    <row r="8">
      <c r="A8" s="5" t="inlineStr">
        <is>
          <t>Итого без НДС, с буфером 1.2x (₽)</t>
        </is>
      </c>
      <c r="B8" s="5" t="inlineStr"/>
      <c r="C8" s="6">
        <f>ROUND('Оценка по задачам'!I32*1.2,0)</f>
        <v/>
      </c>
      <c r="D8" s="11" t="inlineStr"/>
    </row>
    <row r="9">
      <c r="A9" s="8" t="inlineStr">
        <is>
          <t>НДС 5% (₽)</t>
        </is>
      </c>
      <c r="B9" s="8" t="n"/>
      <c r="C9" s="9">
        <f>ROUND(ROUND('Оценка по задачам'!I32*1.2,0)*0.05,0)</f>
        <v/>
      </c>
      <c r="D9" s="10" t="n"/>
    </row>
    <row r="10">
      <c r="A10" s="12" t="inlineStr">
        <is>
          <t>ИТОГО С НДС 5% (₽)</t>
        </is>
      </c>
      <c r="C10" s="13">
        <f>ROUND('Оценка по задачам'!I32*1.2,0)+ROUND(ROUND('Оценка по задачам'!I32*1.2,0)*0.05,0)</f>
        <v/>
      </c>
    </row>
    <row r="11">
      <c r="A11" s="8" t="inlineStr">
        <is>
          <t>Размер команды</t>
        </is>
      </c>
      <c r="B11" s="8" t="inlineStr">
        <is>
          <t>1 Product Engineer + AI Developer + платформенная команда по запросу чел.</t>
        </is>
      </c>
      <c r="C11" s="8" t="inlineStr">
        <is>
          <t>1 Product Engineer + AI Developer + платформенная команда по запросу чел.</t>
        </is>
      </c>
      <c r="D11" s="10" t="inlineStr">
        <is>
          <t>1 Product Engineer + AI Developer + платформенная команда по запросу чел.</t>
        </is>
      </c>
    </row>
    <row r="13">
      <c r="A13" s="14" t="inlineStr">
        <is>
          <t>Рекомендуемая цена для тендера:</t>
        </is>
      </c>
      <c r="C13" s="15">
        <f>ROUND('Оценка по задачам'!I32*1.2,0)+ROUND(ROUND('Оценка по задачам'!I32*1.2,0)*0.05,0)</f>
        <v/>
      </c>
    </row>
    <row r="14">
      <c r="A14" s="2" t="inlineStr">
        <is>
          <t>Базовая цена (итог выше)</t>
        </is>
      </c>
    </row>
    <row r="15">
      <c r="A15" s="2" t="inlineStr">
        <is>
          <t>+ опций на (₽, без НДС — не входит в итог)</t>
        </is>
      </c>
      <c r="C15" s="16">
        <f>'Опции'!E5</f>
        <v/>
      </c>
    </row>
    <row r="18">
      <c r="A18" s="3" t="inlineStr">
        <is>
          <t>СОСТАВ КОМАНДЫ</t>
        </is>
      </c>
    </row>
    <row r="19">
      <c r="A19" s="4" t="inlineStr">
        <is>
          <t>Роль</t>
        </is>
      </c>
      <c r="B19" s="4" t="inlineStr">
        <is>
          <t>PERT-часы</t>
        </is>
      </c>
      <c r="C19" s="4" t="inlineStr">
        <is>
          <t>Стоимость (₽)</t>
        </is>
      </c>
      <c r="D19" s="4" t="inlineStr">
        <is>
          <t>Доля</t>
        </is>
      </c>
    </row>
    <row r="20">
      <c r="A20" s="5" t="inlineStr">
        <is>
          <t>Product Engineer Lead</t>
        </is>
      </c>
      <c r="B20" s="6">
        <f>SUMIF('Оценка по задачам'!D:D,"PE Lead",'Оценка по задачам'!H:H)</f>
        <v/>
      </c>
      <c r="C20" s="6">
        <f>SUMIF('Оценка по задачам'!D:D,"PE Lead",'Оценка по задачам'!I:I)</f>
        <v/>
      </c>
      <c r="D20" s="17">
        <f>IF('Оценка по задачам'!I32=0,0,C20/'Оценка по задачам'!I32)</f>
        <v/>
      </c>
    </row>
    <row r="21">
      <c r="A21" s="8" t="inlineStr">
        <is>
          <t>AI Developer</t>
        </is>
      </c>
      <c r="B21" s="9">
        <f>SUMIF('Оценка по задачам'!D:D,"AI Developer",'Оценка по задачам'!H:H)</f>
        <v/>
      </c>
      <c r="C21" s="9">
        <f>SUMIF('Оценка по задачам'!D:D,"AI Developer",'Оценка по задачам'!I:I)</f>
        <v/>
      </c>
      <c r="D21" s="18">
        <f>IF('Оценка по задачам'!I32=0,0,C21/'Оценка по задачам'!I32)</f>
        <v/>
      </c>
    </row>
    <row r="22">
      <c r="A22" s="5" t="inlineStr">
        <is>
          <t>Платформенная команда (по запросу)</t>
        </is>
      </c>
      <c r="B22" s="6">
        <f>SUMIF('Оценка по задачам'!D:D,"Платформа",'Оценка по задачам'!H:H)</f>
        <v/>
      </c>
      <c r="C22" s="6">
        <f>SUMIF('Оценка по задачам'!D:D,"Платформа",'Оценка по задачам'!I:I)</f>
        <v/>
      </c>
      <c r="D22" s="17">
        <f>IF('Оценка по задачам'!I32=0,0,C22/'Оценка по задачам'!I32)</f>
        <v/>
      </c>
    </row>
    <row r="23">
      <c r="A23" s="19" t="inlineStr">
        <is>
          <t>ИТОГО</t>
        </is>
      </c>
      <c r="B23" s="20">
        <f>SUM(B20:B22)</f>
        <v/>
      </c>
      <c r="C23" s="20">
        <f>SUM(C20:C22)</f>
        <v/>
      </c>
      <c r="D23" s="21">
        <f>SUM(D20:D22)</f>
        <v/>
      </c>
    </row>
  </sheetData>
  <mergeCells count="3">
    <mergeCell ref="A13:B13"/>
    <mergeCell ref="A2:G2"/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I3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44" customWidth="1" min="2" max="2"/>
    <col width="20" customWidth="1" min="3" max="3"/>
    <col width="20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3" t="inlineStr">
        <is>
          <t>Оценка по задачам (PERT)</t>
        </is>
      </c>
    </row>
    <row r="3">
      <c r="A3" s="4" t="inlineStr">
        <is>
          <t>Фаза</t>
        </is>
      </c>
      <c r="B3" s="4" t="inlineStr">
        <is>
          <t>Задача</t>
        </is>
      </c>
      <c r="C3" s="4" t="inlineStr">
        <is>
          <t>Требования</t>
        </is>
      </c>
      <c r="D3" s="4" t="inlineStr">
        <is>
          <t>Роль</t>
        </is>
      </c>
      <c r="E3" s="4" t="inlineStr">
        <is>
          <t>O (ч)</t>
        </is>
      </c>
      <c r="F3" s="4" t="inlineStr">
        <is>
          <t>M (ч)</t>
        </is>
      </c>
      <c r="G3" s="4" t="inlineStr">
        <is>
          <t>P (ч)</t>
        </is>
      </c>
      <c r="H3" s="4" t="inlineStr">
        <is>
          <t>PERT (ч)</t>
        </is>
      </c>
      <c r="I3" s="4" t="inlineStr">
        <is>
          <t>Стоимость (₽)</t>
        </is>
      </c>
    </row>
    <row r="4">
      <c r="A4" s="5" t="inlineStr">
        <is>
          <t>Фаза 1. Аналитика, кликабельный прототип и дизайн-ревью</t>
        </is>
      </c>
      <c r="B4" s="5" t="inlineStr">
        <is>
          <t>Аналитика и спецификация требований: снятие ТЗ, моделирование данных, протоколы интеграций (iiko/r_keeper, Bank API, 54-ФЗ)</t>
        </is>
      </c>
      <c r="C4" s="5" t="inlineStr">
        <is>
          <t>FR-001..043, TR-001..011</t>
        </is>
      </c>
      <c r="D4" s="11" t="inlineStr">
        <is>
          <t>PE Lead</t>
        </is>
      </c>
      <c r="E4" s="11" t="n">
        <v>16</v>
      </c>
      <c r="F4" s="11" t="n">
        <v>24</v>
      </c>
      <c r="G4" s="11" t="n">
        <v>40</v>
      </c>
      <c r="H4" s="7">
        <f>ROUND((E4+4*F4+G4)/6,0)</f>
        <v/>
      </c>
      <c r="I4" s="7" t="n">
        <v>95000</v>
      </c>
    </row>
    <row r="5">
      <c r="A5" s="8" t="inlineStr"/>
      <c r="B5" s="8" t="inlineStr">
        <is>
          <t>Кликабельный интерактивный прототип ключевых экранов на 1-й неделе (покупатель, ресторан, курьер, оператор)</t>
        </is>
      </c>
      <c r="C5" s="8" t="inlineStr">
        <is>
          <t>FR-005..008, FR-021, FR-027, FR-038</t>
        </is>
      </c>
      <c r="D5" s="10" t="inlineStr">
        <is>
          <t>AI Developer</t>
        </is>
      </c>
      <c r="E5" s="10" t="n">
        <v>6</v>
      </c>
      <c r="F5" s="10" t="n">
        <v>8</v>
      </c>
      <c r="G5" s="10" t="n">
        <v>16</v>
      </c>
      <c r="H5" s="22">
        <f>ROUND((E5+4*F5+G5)/6,0)</f>
        <v/>
      </c>
      <c r="I5" s="22" t="n">
        <v>34200</v>
      </c>
    </row>
    <row r="6">
      <c r="A6" s="5" t="inlineStr"/>
      <c r="B6" s="5" t="inlineStr">
        <is>
          <t>Дизайн-ревью готовой вёрстки, адаптация дизайн-токенов и AI-доводка визуала</t>
        </is>
      </c>
      <c r="C6" s="5" t="inlineStr">
        <is>
          <t>FR-005..008, TR-005, TR-006</t>
        </is>
      </c>
      <c r="D6" s="11" t="inlineStr">
        <is>
          <t>Платформа</t>
        </is>
      </c>
      <c r="E6" s="11" t="n">
        <v>4</v>
      </c>
      <c r="F6" s="11" t="n">
        <v>6</v>
      </c>
      <c r="G6" s="11" t="n">
        <v>12</v>
      </c>
      <c r="H6" s="7">
        <f>ROUND((E6+4*F6+G6)/6,0)</f>
        <v/>
      </c>
      <c r="I6" s="7" t="n">
        <v>22400</v>
      </c>
    </row>
    <row r="7">
      <c r="A7" s="23" t="inlineStr"/>
      <c r="B7" s="23" t="inlineStr">
        <is>
          <t>Итого: Фаза 1. Аналитика, кликабельный прототип и дизайн-ревью</t>
        </is>
      </c>
      <c r="C7" s="23" t="inlineStr"/>
      <c r="D7" s="24" t="inlineStr"/>
      <c r="E7" s="25">
        <f>SUM(E4:E6)</f>
        <v/>
      </c>
      <c r="F7" s="25">
        <f>SUM(F4:F6)</f>
        <v/>
      </c>
      <c r="G7" s="25">
        <f>SUM(G4:G6)</f>
        <v/>
      </c>
      <c r="H7" s="25">
        <f>SUM(H4:H6)</f>
        <v/>
      </c>
      <c r="I7" s="25">
        <f>SUM(I4:I6)</f>
        <v/>
      </c>
    </row>
    <row r="8">
      <c r="A8" s="5" t="inlineStr">
        <is>
          <t>Фаза 2. Бэкенд, автораспределение (Dispatch) и базовые интеграции</t>
        </is>
      </c>
      <c r="B8" s="5" t="inlineStr">
        <is>
          <t>Архитектурный каркас бэкенда, авторизация по SMS, ролевая модель (покупатель, ресторан, курьер, оператор)</t>
        </is>
      </c>
      <c r="C8" s="5" t="inlineStr">
        <is>
          <t>FR-001..004, TR-004, TR-010</t>
        </is>
      </c>
      <c r="D8" s="11" t="inlineStr">
        <is>
          <t>AI Developer</t>
        </is>
      </c>
      <c r="E8" s="11" t="n">
        <v>12</v>
      </c>
      <c r="F8" s="11" t="n">
        <v>18</v>
      </c>
      <c r="G8" s="11" t="n">
        <v>30</v>
      </c>
      <c r="H8" s="7">
        <f>ROUND((E8+4*F8+G8)/6,0)</f>
        <v/>
      </c>
      <c r="I8" s="7" t="n">
        <v>72200</v>
      </c>
    </row>
    <row r="9">
      <c r="A9" s="8" t="inlineStr"/>
      <c r="B9" s="8" t="inlineStr">
        <is>
          <t>Модуль каталога, поиска, меню ресторанов и управления стоп-листами с автовозвратом</t>
        </is>
      </c>
      <c r="C9" s="8" t="inlineStr">
        <is>
          <t>FR-005..009, FR-019..020</t>
        </is>
      </c>
      <c r="D9" s="10" t="inlineStr">
        <is>
          <t>AI Developer</t>
        </is>
      </c>
      <c r="E9" s="10" t="n">
        <v>14</v>
      </c>
      <c r="F9" s="10" t="n">
        <v>22</v>
      </c>
      <c r="G9" s="10" t="n">
        <v>36</v>
      </c>
      <c r="H9" s="22">
        <f>ROUND((E9+4*F9+G9)/6,0)</f>
        <v/>
      </c>
      <c r="I9" s="22" t="n">
        <v>87400</v>
      </c>
    </row>
    <row r="10">
      <c r="A10" s="5" t="inlineStr"/>
      <c r="B10" s="5" t="inlineStr">
        <is>
          <t>Сервис корзины, оформления заказа, валидации промокодов и расчета доставки</t>
        </is>
      </c>
      <c r="C10" s="5" t="inlineStr">
        <is>
          <t>FR-010..013, FR-041</t>
        </is>
      </c>
      <c r="D10" s="11" t="inlineStr">
        <is>
          <t>AI Developer</t>
        </is>
      </c>
      <c r="E10" s="11" t="n">
        <v>12</v>
      </c>
      <c r="F10" s="11" t="n">
        <v>18</v>
      </c>
      <c r="G10" s="11" t="n">
        <v>30</v>
      </c>
      <c r="H10" s="7">
        <f>ROUND((E10+4*F10+G10)/6,0)</f>
        <v/>
      </c>
      <c r="I10" s="7" t="n">
        <v>72200</v>
      </c>
    </row>
    <row r="11">
      <c r="A11" s="8" t="inlineStr"/>
      <c r="B11" s="8" t="inlineStr">
        <is>
          <t>Интеллектуальный алгоритм автораспределения заказов (Dispatch): каскадный выбор курьера по геопозиции, таймауты (60с), эскалация оператору</t>
        </is>
      </c>
      <c r="C11" s="8" t="inlineStr">
        <is>
          <t>FR-033..035</t>
        </is>
      </c>
      <c r="D11" s="10" t="inlineStr">
        <is>
          <t>AI Developer</t>
        </is>
      </c>
      <c r="E11" s="10" t="n">
        <v>16</v>
      </c>
      <c r="F11" s="10" t="n">
        <v>26</v>
      </c>
      <c r="G11" s="10" t="n">
        <v>42</v>
      </c>
      <c r="H11" s="22">
        <f>ROUND((E11+4*F11+G11)/6,0)</f>
        <v/>
      </c>
      <c r="I11" s="22" t="n">
        <v>102600</v>
      </c>
    </row>
    <row r="12">
      <c r="A12" s="5" t="inlineStr"/>
      <c r="B12" s="5" t="inlineStr">
        <is>
          <t>Интеграция с Яндекс Картами (геокодинг, подсказки, маршрутизация) и WebSocket 5-10s гео-трекинг курьеров</t>
        </is>
      </c>
      <c r="C12" s="5" t="inlineStr">
        <is>
          <t>FR-016, FR-028, TR-009</t>
        </is>
      </c>
      <c r="D12" s="11" t="inlineStr">
        <is>
          <t>AI Developer</t>
        </is>
      </c>
      <c r="E12" s="11" t="n">
        <v>14</v>
      </c>
      <c r="F12" s="11" t="n">
        <v>22</v>
      </c>
      <c r="G12" s="11" t="n">
        <v>38</v>
      </c>
      <c r="H12" s="7">
        <f>ROUND((E12+4*F12+G12)/6,0)</f>
        <v/>
      </c>
      <c r="I12" s="7" t="n">
        <v>87400</v>
      </c>
    </row>
    <row r="13">
      <c r="A13" s="23" t="inlineStr"/>
      <c r="B13" s="23" t="inlineStr">
        <is>
          <t>Итого: Фаза 2. Бэкенд, автораспределение (Dispatch) и базовые интеграции</t>
        </is>
      </c>
      <c r="C13" s="23" t="inlineStr"/>
      <c r="D13" s="24" t="inlineStr"/>
      <c r="E13" s="25">
        <f>SUM(E8:E12)</f>
        <v/>
      </c>
      <c r="F13" s="25">
        <f>SUM(F8:F12)</f>
        <v/>
      </c>
      <c r="G13" s="25">
        <f>SUM(G8:G12)</f>
        <v/>
      </c>
      <c r="H13" s="25">
        <f>SUM(H8:H12)</f>
        <v/>
      </c>
      <c r="I13" s="25">
        <f>SUM(I8:I12)</f>
        <v/>
      </c>
    </row>
    <row r="14">
      <c r="A14" s="5" t="inlineStr">
        <is>
          <t>Фаза 3. Интеграции эквайринга, касс (54-ФЗ), POS-систем (iiko/r_keeper) и банка</t>
        </is>
      </c>
      <c r="B14" s="5" t="inlineStr">
        <is>
          <t>Интеграция платежного эквайринга, холдирование, проведение возвратов и кассы 54-ФЗ по мульти-вендорной схеме ресторанов</t>
        </is>
      </c>
      <c r="C14" s="5" t="inlineStr">
        <is>
          <t>FR-014, FR-040, TR-008</t>
        </is>
      </c>
      <c r="D14" s="11" t="inlineStr">
        <is>
          <t>AI Developer</t>
        </is>
      </c>
      <c r="E14" s="11" t="n">
        <v>16</v>
      </c>
      <c r="F14" s="11" t="n">
        <v>24</v>
      </c>
      <c r="G14" s="11" t="n">
        <v>40</v>
      </c>
      <c r="H14" s="7">
        <f>ROUND((E14+4*F14+G14)/6,0)</f>
        <v/>
      </c>
      <c r="I14" s="7" t="n">
        <v>95000</v>
      </c>
    </row>
    <row r="15">
      <c r="A15" s="8" t="inlineStr"/>
      <c r="B15" s="8" t="inlineStr">
        <is>
          <t>Модуль интеграции с POS-системами ресторанов (iiko / r_keeper) для передаче заказов и синхронизации стоп-листов</t>
        </is>
      </c>
      <c r="C15" s="8" t="inlineStr">
        <is>
          <t>FR-021..023</t>
        </is>
      </c>
      <c r="D15" s="10" t="inlineStr">
        <is>
          <t>AI Developer</t>
        </is>
      </c>
      <c r="E15" s="10" t="n">
        <v>18</v>
      </c>
      <c r="F15" s="10" t="n">
        <v>28</v>
      </c>
      <c r="G15" s="10" t="n">
        <v>46</v>
      </c>
      <c r="H15" s="22">
        <f>ROUND((E15+4*F15+G15)/6,0)</f>
        <v/>
      </c>
      <c r="I15" s="22" t="n">
        <v>110200</v>
      </c>
    </row>
    <row r="16">
      <c r="A16" s="5" t="inlineStr"/>
      <c r="B16" s="5" t="inlineStr">
        <is>
          <t>Модуль автоматических выплат курьерам через API банка и выгрузка реестров в 1С:Бухгалтерия (CSV/Excel)</t>
        </is>
      </c>
      <c r="C16" s="5" t="inlineStr">
        <is>
          <t>FR-032, FR-043, TR-011</t>
        </is>
      </c>
      <c r="D16" s="11" t="inlineStr">
        <is>
          <t>AI Developer</t>
        </is>
      </c>
      <c r="E16" s="11" t="n">
        <v>14</v>
      </c>
      <c r="F16" s="11" t="n">
        <v>20</v>
      </c>
      <c r="G16" s="11" t="n">
        <v>34</v>
      </c>
      <c r="H16" s="7">
        <f>ROUND((E16+4*F16+G16)/6,0)</f>
        <v/>
      </c>
      <c r="I16" s="7" t="n">
        <v>79800</v>
      </c>
    </row>
    <row r="17">
      <c r="A17" s="23" t="inlineStr"/>
      <c r="B17" s="23" t="inlineStr">
        <is>
          <t>Итого: Фаза 3. Интеграции эквайринга, касс (54-ФЗ), POS-систем (iiko/r_keeper) и банка</t>
        </is>
      </c>
      <c r="C17" s="23" t="inlineStr"/>
      <c r="D17" s="24" t="inlineStr"/>
      <c r="E17" s="25">
        <f>SUM(E14:E16)</f>
        <v/>
      </c>
      <c r="F17" s="25">
        <f>SUM(F14:F16)</f>
        <v/>
      </c>
      <c r="G17" s="25">
        <f>SUM(G14:G16)</f>
        <v/>
      </c>
      <c r="H17" s="25">
        <f>SUM(H14:H16)</f>
        <v/>
      </c>
      <c r="I17" s="25">
        <f>SUM(I14:I16)</f>
        <v/>
      </c>
    </row>
    <row r="18">
      <c r="A18" s="5" t="inlineStr">
        <is>
          <t>Фаза 4. Кроссплатформенные клиенты (Flutter) и веб-кабинеты</t>
        </is>
      </c>
      <c r="B18" s="5" t="inlineStr">
        <is>
          <t>Кроссплатформенное приложение покупателя (Flutter iOS/Android + адаптивный Web): каталог, заказ, трекинг на карте, Push</t>
        </is>
      </c>
      <c r="C18" s="5" t="inlineStr">
        <is>
          <t>FR-005..018, TR-005, TR-006</t>
        </is>
      </c>
      <c r="D18" s="11" t="inlineStr">
        <is>
          <t>AI Developer</t>
        </is>
      </c>
      <c r="E18" s="11" t="n">
        <v>24</v>
      </c>
      <c r="F18" s="11" t="n">
        <v>38</v>
      </c>
      <c r="G18" s="11" t="n">
        <v>60</v>
      </c>
      <c r="H18" s="7">
        <f>ROUND((E18+4*F18+G18)/6,0)</f>
        <v/>
      </c>
      <c r="I18" s="7" t="n">
        <v>148200</v>
      </c>
    </row>
    <row r="19">
      <c r="A19" s="8" t="inlineStr"/>
      <c r="B19" s="8" t="inlineStr">
        <is>
          <t>Мобильное приложение курьера (Flutter iOS/Android): смены, приём заказов (60с), фоновый геолокейшн, маршруты, подтверждения</t>
        </is>
      </c>
      <c r="C19" s="8" t="inlineStr">
        <is>
          <t>FR-026..032, TR-006</t>
        </is>
      </c>
      <c r="D19" s="10" t="inlineStr">
        <is>
          <t>AI Developer</t>
        </is>
      </c>
      <c r="E19" s="10" t="n">
        <v>20</v>
      </c>
      <c r="F19" s="10" t="n">
        <v>32</v>
      </c>
      <c r="G19" s="10" t="n">
        <v>50</v>
      </c>
      <c r="H19" s="22">
        <f>ROUND((E19+4*F19+G19)/6,0)</f>
        <v/>
      </c>
      <c r="I19" s="22" t="n">
        <v>125400</v>
      </c>
    </row>
    <row r="20">
      <c r="A20" s="5" t="inlineStr"/>
      <c r="B20" s="5" t="inlineStr">
        <is>
          <t>Веб-кабинет ресторана (администратор/повар) и Диспетчерская панель оператора (мониторинг, споры, модерация, отчёты)</t>
        </is>
      </c>
      <c r="C20" s="5" t="inlineStr">
        <is>
          <t>FR-003, FR-019..025, FR-036..042</t>
        </is>
      </c>
      <c r="D20" s="11" t="inlineStr">
        <is>
          <t>AI Developer</t>
        </is>
      </c>
      <c r="E20" s="11" t="n">
        <v>22</v>
      </c>
      <c r="F20" s="11" t="n">
        <v>34</v>
      </c>
      <c r="G20" s="11" t="n">
        <v>56</v>
      </c>
      <c r="H20" s="7">
        <f>ROUND((E20+4*F20+G20)/6,0)</f>
        <v/>
      </c>
      <c r="I20" s="7" t="n">
        <v>136800</v>
      </c>
    </row>
    <row r="21">
      <c r="A21" s="23" t="inlineStr"/>
      <c r="B21" s="23" t="inlineStr">
        <is>
          <t>Итого: Фаза 4. Кроссплатформенные клиенты (Flutter) и веб-кабинеты</t>
        </is>
      </c>
      <c r="C21" s="23" t="inlineStr"/>
      <c r="D21" s="24" t="inlineStr"/>
      <c r="E21" s="25">
        <f>SUM(E18:E20)</f>
        <v/>
      </c>
      <c r="F21" s="25">
        <f>SUM(F18:F20)</f>
        <v/>
      </c>
      <c r="G21" s="25">
        <f>SUM(G18:G20)</f>
        <v/>
      </c>
      <c r="H21" s="25">
        <f>SUM(H18:H20)</f>
        <v/>
      </c>
      <c r="I21" s="25">
        <f>SUM(I18:I20)</f>
        <v/>
      </c>
    </row>
    <row r="22">
      <c r="A22" s="5" t="inlineStr">
        <is>
          <t>Фаза 5. Комплексное тестирование и запуск</t>
        </is>
      </c>
      <c r="B22" s="5" t="inlineStr">
        <is>
          <t>Функциональное, E2E и нагрузочное тестирование всех роли-сценариев (покупатель-ресторан-курьер-оператор) и интеграций</t>
        </is>
      </c>
      <c r="C22" s="5" t="inlineStr">
        <is>
          <t>TR-001..003, TR-006</t>
        </is>
      </c>
      <c r="D22" s="11" t="inlineStr">
        <is>
          <t>Платформа</t>
        </is>
      </c>
      <c r="E22" s="11" t="n">
        <v>16</v>
      </c>
      <c r="F22" s="11" t="n">
        <v>24</v>
      </c>
      <c r="G22" s="11" t="n">
        <v>40</v>
      </c>
      <c r="H22" s="7">
        <f>ROUND((E22+4*F22+G22)/6,0)</f>
        <v/>
      </c>
      <c r="I22" s="7" t="n">
        <v>80000</v>
      </c>
    </row>
    <row r="23">
      <c r="A23" s="8" t="inlineStr"/>
      <c r="B23" s="8" t="inlineStr">
        <is>
          <t>Финальная настройка прод-окружения, миграция, приемка на пилотных 5 ресторанах и стабилизация</t>
        </is>
      </c>
      <c r="C23" s="8" t="inlineStr">
        <is>
          <t>TR-001..004, TR-007</t>
        </is>
      </c>
      <c r="D23" s="10" t="inlineStr">
        <is>
          <t>Платформа</t>
        </is>
      </c>
      <c r="E23" s="10" t="n">
        <v>10</v>
      </c>
      <c r="F23" s="10" t="n">
        <v>16</v>
      </c>
      <c r="G23" s="10" t="n">
        <v>26</v>
      </c>
      <c r="H23" s="22">
        <f>ROUND((E23+4*F23+G23)/6,0)</f>
        <v/>
      </c>
      <c r="I23" s="22" t="n">
        <v>54400</v>
      </c>
    </row>
    <row r="24">
      <c r="A24" s="23" t="inlineStr"/>
      <c r="B24" s="23" t="inlineStr">
        <is>
          <t>Итого: Фаза 5. Комплексное тестирование и запуск</t>
        </is>
      </c>
      <c r="C24" s="23" t="inlineStr"/>
      <c r="D24" s="24" t="inlineStr"/>
      <c r="E24" s="25">
        <f>SUM(E22:E23)</f>
        <v/>
      </c>
      <c r="F24" s="25">
        <f>SUM(F22:F23)</f>
        <v/>
      </c>
      <c r="G24" s="25">
        <f>SUM(G22:G23)</f>
        <v/>
      </c>
      <c r="H24" s="25">
        <f>SUM(H22:H23)</f>
        <v/>
      </c>
      <c r="I24" s="25">
        <f>SUM(I22:I23)</f>
        <v/>
      </c>
    </row>
    <row r="25">
      <c r="A25" s="5" t="inlineStr">
        <is>
          <t>Фиксированные задачи</t>
        </is>
      </c>
      <c r="B25" s="5" t="inlineStr">
        <is>
          <t>Развёртывание типового CI/CD и инфраструктуры (шаблон студии)</t>
        </is>
      </c>
      <c r="C25" s="5" t="inlineStr">
        <is>
          <t>--</t>
        </is>
      </c>
      <c r="D25" s="11" t="inlineStr">
        <is>
          <t>Платформа</t>
        </is>
      </c>
      <c r="E25" s="11" t="inlineStr"/>
      <c r="F25" s="11" t="inlineStr"/>
      <c r="G25" s="11" t="inlineStr"/>
      <c r="H25" s="7" t="n">
        <v>6</v>
      </c>
      <c r="I25" s="7" t="n">
        <v>19200</v>
      </c>
    </row>
    <row r="26">
      <c r="A26" s="8" t="inlineStr"/>
      <c r="B26" s="8" t="inlineStr">
        <is>
          <t>Настройка окружений разработки (dev, staging) по шаблону</t>
        </is>
      </c>
      <c r="C26" s="8" t="inlineStr">
        <is>
          <t>--</t>
        </is>
      </c>
      <c r="D26" s="10" t="inlineStr">
        <is>
          <t>Платформа</t>
        </is>
      </c>
      <c r="E26" s="10" t="inlineStr"/>
      <c r="F26" s="10" t="inlineStr"/>
      <c r="G26" s="10" t="inlineStr"/>
      <c r="H26" s="22" t="n">
        <v>4</v>
      </c>
      <c r="I26" s="22" t="n">
        <v>12800</v>
      </c>
    </row>
    <row r="27">
      <c r="A27" s="5" t="inlineStr"/>
      <c r="B27" s="5" t="inlineStr">
        <is>
          <t>Техническая документация (AI-генерация + вычитка)</t>
        </is>
      </c>
      <c r="C27" s="5" t="inlineStr">
        <is>
          <t>--</t>
        </is>
      </c>
      <c r="D27" s="11" t="inlineStr">
        <is>
          <t>PE Lead</t>
        </is>
      </c>
      <c r="E27" s="11" t="inlineStr"/>
      <c r="F27" s="11" t="inlineStr"/>
      <c r="G27" s="11" t="inlineStr"/>
      <c r="H27" s="7" t="n">
        <v>8</v>
      </c>
      <c r="I27" s="7" t="n">
        <v>30400</v>
      </c>
    </row>
    <row r="28">
      <c r="A28" s="8" t="inlineStr"/>
      <c r="B28" s="8" t="inlineStr">
        <is>
          <t>Тестовая документация (AI-генерация + вычитка)</t>
        </is>
      </c>
      <c r="C28" s="8" t="inlineStr">
        <is>
          <t>--</t>
        </is>
      </c>
      <c r="D28" s="10" t="inlineStr">
        <is>
          <t>Платформа</t>
        </is>
      </c>
      <c r="E28" s="10" t="inlineStr"/>
      <c r="F28" s="10" t="inlineStr"/>
      <c r="G28" s="10" t="inlineStr"/>
      <c r="H28" s="22" t="n">
        <v>4</v>
      </c>
      <c r="I28" s="22" t="n">
        <v>12800</v>
      </c>
    </row>
    <row r="29">
      <c r="A29" s="23" t="n"/>
      <c r="B29" s="23" t="inlineStr">
        <is>
          <t>Итого: Фиксированные задачи</t>
        </is>
      </c>
      <c r="C29" s="23" t="n"/>
      <c r="D29" s="24" t="n"/>
      <c r="E29" s="24" t="n"/>
      <c r="F29" s="24" t="n"/>
      <c r="G29" s="24" t="n"/>
      <c r="H29" s="25">
        <f>SUM(H25:H28)</f>
        <v/>
      </c>
      <c r="I29" s="25">
        <f>SUM(I25:I28)</f>
        <v/>
      </c>
    </row>
    <row r="30">
      <c r="A30" s="5" t="inlineStr">
        <is>
          <t>Код-ревью</t>
        </is>
      </c>
      <c r="B30" s="5" t="inlineStr">
        <is>
          <t>Код-ревью AI Developer</t>
        </is>
      </c>
      <c r="C30" s="5" t="inlineStr">
        <is>
          <t>--</t>
        </is>
      </c>
      <c r="D30" s="11" t="inlineStr">
        <is>
          <t>AI Developer</t>
        </is>
      </c>
      <c r="E30" s="11" t="inlineStr"/>
      <c r="F30" s="11" t="inlineStr"/>
      <c r="G30" s="11" t="inlineStr"/>
      <c r="H30" s="7">
        <f>ROUND((H5+H8+H9+H10+H11+H12+H14+H15+H16+H18+H19+H20)*0.1,0)</f>
        <v/>
      </c>
      <c r="I30" s="7" t="n">
        <v>114000</v>
      </c>
    </row>
    <row r="31">
      <c r="A31" s="23" t="n"/>
      <c r="B31" s="23" t="inlineStr">
        <is>
          <t>Итого: Код-ревью</t>
        </is>
      </c>
      <c r="C31" s="23" t="n"/>
      <c r="D31" s="24" t="n"/>
      <c r="E31" s="24" t="n"/>
      <c r="F31" s="24" t="n"/>
      <c r="G31" s="24" t="n"/>
      <c r="H31" s="25">
        <f>SUM(H30:H30)</f>
        <v/>
      </c>
      <c r="I31" s="25">
        <f>SUM(I30:I30)</f>
        <v/>
      </c>
    </row>
    <row r="32">
      <c r="A32" s="19" t="inlineStr"/>
      <c r="B32" s="19" t="inlineStr">
        <is>
          <t>ИТОГО ПРОЕКТ</t>
        </is>
      </c>
      <c r="C32" s="19" t="n"/>
      <c r="D32" s="26" t="n"/>
      <c r="E32" s="27">
        <f>E7+E13+E17+E21+E24</f>
        <v/>
      </c>
      <c r="F32" s="27">
        <f>F7+F13+F17+F21+F24</f>
        <v/>
      </c>
      <c r="G32" s="27">
        <f>G7+G13+G17+G21+G24</f>
        <v/>
      </c>
      <c r="H32" s="27">
        <f>H7+H13+H17+H21+H24+H29+H31</f>
        <v/>
      </c>
      <c r="I32" s="27">
        <f>I7+I13+I17+I21+I24+I29+I31</f>
        <v/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E75B6"/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>
      <c r="A1" s="4" t="inlineStr">
        <is>
          <t>Роль</t>
        </is>
      </c>
      <c r="B1" s="4" t="inlineStr">
        <is>
          <t>O (часы)</t>
        </is>
      </c>
      <c r="C1" s="4" t="inlineStr">
        <is>
          <t>M (часы)</t>
        </is>
      </c>
      <c r="D1" s="4" t="inlineStr">
        <is>
          <t>P (часы)</t>
        </is>
      </c>
      <c r="E1" s="4" t="inlineStr">
        <is>
          <t>PERT (часы)</t>
        </is>
      </c>
      <c r="F1" s="4" t="inlineStr">
        <is>
          <t>Стоимость (₽)</t>
        </is>
      </c>
      <c r="G1" s="4" t="inlineStr">
        <is>
          <t>Доля</t>
        </is>
      </c>
    </row>
    <row r="2">
      <c r="A2" s="5" t="inlineStr">
        <is>
          <t>Product Engineer Lead</t>
        </is>
      </c>
      <c r="B2" s="6">
        <f>SUMIF('Оценка по задачам'!D:D,"PE Lead",'Оценка по задачам'!E:E)</f>
        <v/>
      </c>
      <c r="C2" s="6">
        <f>SUMIF('Оценка по задачам'!D:D,"PE Lead",'Оценка по задачам'!F:F)</f>
        <v/>
      </c>
      <c r="D2" s="7">
        <f>SUMIF('Оценка по задачам'!D:D,"PE Lead",'Оценка по задачам'!G:G)</f>
        <v/>
      </c>
      <c r="E2" s="7">
        <f>SUMIF('Оценка по задачам'!D:D,"PE Lead",'Оценка по задачам'!H:H)</f>
        <v/>
      </c>
      <c r="F2" s="7">
        <f>SUMIF('Оценка по задачам'!D:D,"PE Lead",'Оценка по задачам'!I:I)</f>
        <v/>
      </c>
      <c r="G2" s="17">
        <f>IF('Оценка по задачам'!I32=0,0,F2/'Оценка по задачам'!I32)</f>
        <v/>
      </c>
    </row>
    <row r="3">
      <c r="A3" s="8" t="inlineStr">
        <is>
          <t>AI Developer</t>
        </is>
      </c>
      <c r="B3" s="9">
        <f>SUMIF('Оценка по задачам'!D:D,"AI Developer",'Оценка по задачам'!E:E)</f>
        <v/>
      </c>
      <c r="C3" s="9">
        <f>SUMIF('Оценка по задачам'!D:D,"AI Developer",'Оценка по задачам'!F:F)</f>
        <v/>
      </c>
      <c r="D3" s="22">
        <f>SUMIF('Оценка по задачам'!D:D,"AI Developer",'Оценка по задачам'!G:G)</f>
        <v/>
      </c>
      <c r="E3" s="22">
        <f>SUMIF('Оценка по задачам'!D:D,"AI Developer",'Оценка по задачам'!H:H)</f>
        <v/>
      </c>
      <c r="F3" s="22">
        <f>SUMIF('Оценка по задачам'!D:D,"AI Developer",'Оценка по задачам'!I:I)</f>
        <v/>
      </c>
      <c r="G3" s="18">
        <f>IF('Оценка по задачам'!I32=0,0,F3/'Оценка по задачам'!I32)</f>
        <v/>
      </c>
    </row>
    <row r="4">
      <c r="A4" s="5" t="inlineStr">
        <is>
          <t>Платформенная команда (по запросу)</t>
        </is>
      </c>
      <c r="B4" s="6">
        <f>SUMIF('Оценка по задачам'!D:D,"Платформа",'Оценка по задачам'!E:E)</f>
        <v/>
      </c>
      <c r="C4" s="6">
        <f>SUMIF('Оценка по задачам'!D:D,"Платформа",'Оценка по задачам'!F:F)</f>
        <v/>
      </c>
      <c r="D4" s="7">
        <f>SUMIF('Оценка по задачам'!D:D,"Платформа",'Оценка по задачам'!G:G)</f>
        <v/>
      </c>
      <c r="E4" s="7">
        <f>SUMIF('Оценка по задачам'!D:D,"Платформа",'Оценка по задачам'!H:H)</f>
        <v/>
      </c>
      <c r="F4" s="7">
        <f>SUMIF('Оценка по задачам'!D:D,"Платформа",'Оценка по задачам'!I:I)</f>
        <v/>
      </c>
      <c r="G4" s="17">
        <f>IF('Оценка по задачам'!I32=0,0,F4/'Оценка по задачам'!I32)</f>
        <v/>
      </c>
    </row>
    <row r="5">
      <c r="A5" s="19" t="inlineStr">
        <is>
          <t>ИТОГО</t>
        </is>
      </c>
      <c r="B5" s="20">
        <f>SUM(B2:B4)</f>
        <v/>
      </c>
      <c r="C5" s="20">
        <f>SUM(C2:C4)</f>
        <v/>
      </c>
      <c r="D5" s="27">
        <f>SUM(D2:D4)</f>
        <v/>
      </c>
      <c r="E5" s="27">
        <f>SUM(E2:E4)</f>
        <v/>
      </c>
      <c r="F5" s="27">
        <f>SUM(F2:F4)</f>
        <v/>
      </c>
      <c r="G5" s="21">
        <f>SUM(G2:G4)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2E75B6"/>
    <outlinePr summaryBelow="1" summaryRight="1"/>
    <pageSetUpPr/>
  </sheetPr>
  <dimension ref="A1:E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5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3" t="inlineStr">
        <is>
          <t>РАСПРЕДЕЛЕНИЕ БЮДЖЕТА ПО ФАЗАМ (PERT)</t>
        </is>
      </c>
    </row>
    <row r="3">
      <c r="A3" s="4" t="inlineStr">
        <is>
          <t>Фаза</t>
        </is>
      </c>
      <c r="B3" s="4" t="inlineStr">
        <is>
          <t>Часы</t>
        </is>
      </c>
      <c r="C3" s="4" t="inlineStr">
        <is>
          <t>Стоимость (₽)</t>
        </is>
      </c>
      <c r="D3" s="4" t="inlineStr">
        <is>
          <t>Доля</t>
        </is>
      </c>
    </row>
    <row r="4">
      <c r="A4" s="5" t="inlineStr">
        <is>
          <t>Фаза 1. Аналитика, кликабельный прототип и дизайн-ревью</t>
        </is>
      </c>
      <c r="B4" s="6">
        <f>'Оценка по задачам'!H7</f>
        <v/>
      </c>
      <c r="C4" s="6">
        <f>'Оценка по задачам'!I7</f>
        <v/>
      </c>
      <c r="D4" s="17">
        <f>IF('Оценка по задачам'!I32=0,0,C4/'Оценка по задачам'!I32)</f>
        <v/>
      </c>
    </row>
    <row r="5">
      <c r="A5" s="8" t="inlineStr">
        <is>
          <t>Фаза 2. Бэкенд, автораспределение (Dispatch) и базовые интеграции</t>
        </is>
      </c>
      <c r="B5" s="9">
        <f>'Оценка по задачам'!H13</f>
        <v/>
      </c>
      <c r="C5" s="9">
        <f>'Оценка по задачам'!I13</f>
        <v/>
      </c>
      <c r="D5" s="18">
        <f>IF('Оценка по задачам'!I32=0,0,C5/'Оценка по задачам'!I32)</f>
        <v/>
      </c>
    </row>
    <row r="6">
      <c r="A6" s="5" t="inlineStr">
        <is>
          <t>Фаза 3. Интеграции эквайринга, касс (54-ФЗ), POS-систем (iiko/r_keeper) и банка</t>
        </is>
      </c>
      <c r="B6" s="6">
        <f>'Оценка по задачам'!H17</f>
        <v/>
      </c>
      <c r="C6" s="6">
        <f>'Оценка по задачам'!I17</f>
        <v/>
      </c>
      <c r="D6" s="17">
        <f>IF('Оценка по задачам'!I32=0,0,C6/'Оценка по задачам'!I32)</f>
        <v/>
      </c>
    </row>
    <row r="7">
      <c r="A7" s="8" t="inlineStr">
        <is>
          <t>Фаза 4. Кроссплатформенные клиенты (Flutter) и веб-кабинеты</t>
        </is>
      </c>
      <c r="B7" s="9">
        <f>'Оценка по задачам'!H21</f>
        <v/>
      </c>
      <c r="C7" s="9">
        <f>'Оценка по задачам'!I21</f>
        <v/>
      </c>
      <c r="D7" s="18">
        <f>IF('Оценка по задачам'!I32=0,0,C7/'Оценка по задачам'!I32)</f>
        <v/>
      </c>
    </row>
    <row r="8">
      <c r="A8" s="5" t="inlineStr">
        <is>
          <t>Фаза 5. Комплексное тестирование и запуск</t>
        </is>
      </c>
      <c r="B8" s="6">
        <f>'Оценка по задачам'!H24</f>
        <v/>
      </c>
      <c r="C8" s="6">
        <f>'Оценка по задачам'!I24</f>
        <v/>
      </c>
      <c r="D8" s="17">
        <f>IF('Оценка по задачам'!I32=0,0,C8/'Оценка по задачам'!I32)</f>
        <v/>
      </c>
    </row>
    <row r="9">
      <c r="A9" s="8" t="inlineStr">
        <is>
          <t>Фиксированные задачи</t>
        </is>
      </c>
      <c r="B9" s="9">
        <f>'Оценка по задачам'!H29</f>
        <v/>
      </c>
      <c r="C9" s="9">
        <f>'Оценка по задачам'!I29</f>
        <v/>
      </c>
      <c r="D9" s="18">
        <f>IF('Оценка по задачам'!I32=0,0,C9/'Оценка по задачам'!I32)</f>
        <v/>
      </c>
    </row>
    <row r="10">
      <c r="A10" s="5" t="inlineStr">
        <is>
          <t>Код-ревью</t>
        </is>
      </c>
      <c r="B10" s="6">
        <f>'Оценка по задачам'!H31</f>
        <v/>
      </c>
      <c r="C10" s="6">
        <f>'Оценка по задачам'!I31</f>
        <v/>
      </c>
      <c r="D10" s="17">
        <f>IF('Оценка по задачам'!I32=0,0,C10/'Оценка по задачам'!I32)</f>
        <v/>
      </c>
    </row>
    <row r="11">
      <c r="A11" s="19" t="inlineStr">
        <is>
          <t>ИТОГО</t>
        </is>
      </c>
      <c r="B11" s="20">
        <f>SUM(B4:B10)</f>
        <v/>
      </c>
      <c r="C11" s="20">
        <f>SUM(C4:C10)</f>
        <v/>
      </c>
      <c r="D11" s="21">
        <f>SUM(D4:D10)</f>
        <v/>
      </c>
    </row>
    <row r="14">
      <c r="A14" s="3" t="inlineStr">
        <is>
          <t>ИТОГОВЫЙ ДИАПАЗОН СТОИМОСТИ</t>
        </is>
      </c>
    </row>
    <row r="15">
      <c r="A15" s="4" t="inlineStr">
        <is>
          <t>Сценарий</t>
        </is>
      </c>
      <c r="B15" s="4" t="inlineStr">
        <is>
          <t>Часы</t>
        </is>
      </c>
      <c r="C15" s="4" t="inlineStr">
        <is>
          <t>Без буфера (₽)</t>
        </is>
      </c>
      <c r="D15" s="4" t="inlineStr">
        <is>
          <t>С буфером 1.2x (₽)</t>
        </is>
      </c>
    </row>
    <row r="16">
      <c r="A16" s="5" t="inlineStr">
        <is>
          <t>Оптимистичный</t>
        </is>
      </c>
      <c r="B16" s="6">
        <f>'Оценка по задачам'!E32</f>
        <v/>
      </c>
      <c r="C16" s="5" t="inlineStr"/>
      <c r="D16" s="11" t="inlineStr"/>
    </row>
    <row r="17">
      <c r="A17" s="28" t="inlineStr">
        <is>
          <t>PERT (базовый)</t>
        </is>
      </c>
      <c r="B17" s="29">
        <f>'Оценка по задачам'!H32</f>
        <v/>
      </c>
      <c r="C17" s="29">
        <f>'Оценка по задачам'!I32</f>
        <v/>
      </c>
      <c r="D17" s="30">
        <f>ROUND('Оценка по задачам'!I32*1.2,0)</f>
        <v/>
      </c>
    </row>
    <row r="18">
      <c r="A18" s="5" t="inlineStr">
        <is>
          <t>Пессимистичный</t>
        </is>
      </c>
      <c r="B18" s="6">
        <f>'Оценка по задачам'!G32</f>
        <v/>
      </c>
      <c r="C18" s="5" t="inlineStr"/>
      <c r="D18" s="11" t="inlineStr"/>
    </row>
  </sheetData>
  <mergeCells count="2">
    <mergeCell ref="A1:D1"/>
    <mergeCell ref="A14:E1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00000"/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55" customWidth="1" min="2" max="2"/>
    <col width="15" customWidth="1" min="3" max="3"/>
    <col width="15" customWidth="1" min="4" max="4"/>
    <col width="25" customWidth="1" min="5" max="5"/>
    <col width="55" customWidth="1" min="6" max="6"/>
  </cols>
  <sheetData>
    <row r="1">
      <c r="A1" s="4" t="inlineStr">
        <is>
          <t>#</t>
        </is>
      </c>
      <c r="B1" s="4" t="inlineStr">
        <is>
          <t>Риск</t>
        </is>
      </c>
      <c r="C1" s="4" t="inlineStr">
        <is>
          <t>Уровень</t>
        </is>
      </c>
      <c r="D1" s="4" t="inlineStr">
        <is>
          <t>Вероятность</t>
        </is>
      </c>
      <c r="E1" s="4" t="inlineStr">
        <is>
          <t>Влияние на бюджет</t>
        </is>
      </c>
      <c r="F1" s="4" t="inlineStr">
        <is>
          <t>Меры митигации</t>
        </is>
      </c>
    </row>
    <row r="2">
      <c r="A2" s="5" t="n">
        <v>1</v>
      </c>
      <c r="B2" s="5" t="inlineStr">
        <is>
          <t>Задержки и особенности интеграций с POS-системами ресторанов (iiko / r_keeper)</t>
        </is>
      </c>
      <c r="C2" s="31" t="inlineStr">
        <is>
          <t>Высокий</t>
        </is>
      </c>
      <c r="D2" s="11" t="inlineStr">
        <is>
          <t>Средняя</t>
        </is>
      </c>
      <c r="E2" s="11" t="inlineStr">
        <is>
          <t>+15-20% к срокам интеграционного блока</t>
        </is>
      </c>
      <c r="F2" s="11" t="inlineStr">
        <is>
          <t>Запросить тестовые доступы и API-ключи iiko/r_keeper до старта разработки; предусмотреть fallback-режим работы через веб-кабинет ресторана.</t>
        </is>
      </c>
    </row>
    <row r="3">
      <c r="A3" s="8" t="n">
        <v>2</v>
      </c>
      <c r="B3" s="8" t="inlineStr">
        <is>
          <t>Превышение лимитов или задержки API Яндекс Карт при пиковом гео-трекинге курьеров</t>
        </is>
      </c>
      <c r="C3" s="32" t="inlineStr">
        <is>
          <t>Средний</t>
        </is>
      </c>
      <c r="D3" s="10" t="inlineStr">
        <is>
          <t>Низкая</t>
        </is>
      </c>
      <c r="E3" s="10" t="inlineStr">
        <is>
          <t>+5-10% к стоимости инфраструктуры</t>
        </is>
      </c>
      <c r="F3" s="10" t="inlineStr">
        <is>
          <t>Оптимизация интервалов WebSocket (5-10 сек), кэширование геокодинга и подбор оптимального коммерческого тарифа API Яндекс Карт.</t>
        </is>
      </c>
    </row>
    <row r="4">
      <c r="A4" s="5" t="n">
        <v>3</v>
      </c>
      <c r="B4" s="5" t="inlineStr">
        <is>
          <t>Сложности модерации мобильного приложения курьера и покупателя в App Store / Google Play</t>
        </is>
      </c>
      <c r="C4" s="33" t="inlineStr">
        <is>
          <t>Средний</t>
        </is>
      </c>
      <c r="D4" s="11" t="inlineStr">
        <is>
          <t>Средняя</t>
        </is>
      </c>
      <c r="E4" s="11" t="inlineStr">
        <is>
          <t>Задержка релиза на 1-2 недели</t>
        </is>
      </c>
      <c r="F4" s="11" t="inlineStr">
        <is>
          <t>Заблаговременный аудит гайдлайнов Apple/Google по фоновому геолокейшну курьеров и тестовые прогоны сборки на первой фазе.</t>
        </is>
      </c>
    </row>
    <row r="5">
      <c r="A5" s="8" t="n">
        <v>4</v>
      </c>
      <c r="B5" s="8" t="inlineStr">
        <is>
          <t>Задержки со стороны банков и эквайринга при согласовании мульти-кассовой схемы 54-ФЗ и автовыплат</t>
        </is>
      </c>
      <c r="C5" s="32" t="inlineStr">
        <is>
          <t>Средний</t>
        </is>
      </c>
      <c r="D5" s="10" t="inlineStr">
        <is>
          <t>Средняя</t>
        </is>
      </c>
      <c r="E5" s="10" t="inlineStr">
        <is>
          <t>+10% к фазе тестирования финпотоков</t>
        </is>
      </c>
      <c r="F5" s="10" t="inlineStr">
        <is>
          <t>Согласование платежной схемы с юристами и техническими специалистами эквайера на этапе аналитики.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F6FEB"/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45" customWidth="1" min="2" max="2"/>
    <col width="15" customWidth="1" min="3" max="3"/>
    <col width="10" customWidth="1" min="4" max="4"/>
    <col width="22" customWidth="1" min="5" max="5"/>
    <col width="60" customWidth="1" min="6" max="6"/>
  </cols>
  <sheetData>
    <row r="1">
      <c r="A1" s="4" t="inlineStr">
        <is>
          <t>#</t>
        </is>
      </c>
      <c r="B1" s="4" t="inlineStr">
        <is>
          <t>Опция</t>
        </is>
      </c>
      <c r="C1" s="4" t="inlineStr">
        <is>
          <t>Требования</t>
        </is>
      </c>
      <c r="D1" s="4" t="inlineStr">
        <is>
          <t>Часы</t>
        </is>
      </c>
      <c r="E1" s="4" t="inlineStr">
        <is>
          <t>Стоимость (₽, без НДС)</t>
        </is>
      </c>
      <c r="F1" s="4" t="inlineStr">
        <is>
          <t>Зачем</t>
        </is>
      </c>
    </row>
    <row r="2">
      <c r="A2" s="5" t="n">
        <v>1</v>
      </c>
      <c r="B2" s="5" t="inlineStr">
        <is>
          <t>Динамическое ценообразование и сюрж-коэффициенты (Surge Pricing) в пиковые часы</t>
        </is>
      </c>
      <c r="C2" s="5" t="inlineStr">
        <is>
          <t>FR-033+</t>
        </is>
      </c>
      <c r="D2" s="11" t="n">
        <v>32</v>
      </c>
      <c r="E2" s="7" t="n">
        <v>121600</v>
      </c>
      <c r="F2" s="11" t="inlineStr">
        <is>
          <t>Позволяет гибко повышать стоимость доставки при высокой загрузке курьеров и в плохую погоду. В базе заложена фиксированная цена по тарифной сетке.</t>
        </is>
      </c>
    </row>
    <row r="3">
      <c r="A3" s="8" t="n">
        <v>2</v>
      </c>
      <c r="B3" s="8" t="inlineStr">
        <is>
          <t>Модуль программ лояльности, накопительных баллов и реферальной системы</t>
        </is>
      </c>
      <c r="C3" s="8" t="inlineStr">
        <is>
          <t>Раздел 7 ТЗ</t>
        </is>
      </c>
      <c r="D3" s="10" t="n">
        <v>40</v>
      </c>
      <c r="E3" s="22" t="n">
        <v>152000</v>
      </c>
      <c r="F3" s="10" t="inlineStr">
        <is>
          <t>Мотивация повторных заказов и привлечение новых покупателей. В ТЗ прямо указан в разделе 'Вне объёма работ', вынесен в отдельную опцию.</t>
        </is>
      </c>
    </row>
    <row r="4">
      <c r="A4" s="5" t="n">
        <v>3</v>
      </c>
      <c r="B4" s="5" t="inlineStr">
        <is>
          <t>Прямая двусторонняя синхронизация с 1С через EnterpriseData API</t>
        </is>
      </c>
      <c r="C4" s="5" t="inlineStr">
        <is>
          <t>TR-011</t>
        </is>
      </c>
      <c r="D4" s="11" t="n">
        <v>36</v>
      </c>
      <c r="E4" s="7" t="n">
        <v>136800</v>
      </c>
      <c r="F4" s="11" t="inlineStr">
        <is>
          <t>В ТЗ и уточнениях согласован файловый обмен (CSV/Excel). Прямой API-обмен с 1С ускорит фин-учёт, но требует доработок 1С у клиента.</t>
        </is>
      </c>
    </row>
    <row r="5">
      <c r="A5" s="34" t="n"/>
      <c r="B5" s="34" t="inlineStr">
        <is>
          <t>ИТОГО опций (не входит в базовую цену)</t>
        </is>
      </c>
      <c r="C5" s="34" t="n"/>
      <c r="D5" s="34">
        <f>SUM(D2:D4)</f>
        <v/>
      </c>
      <c r="E5" s="35">
        <f>SUM(E2:E4)</f>
        <v/>
      </c>
      <c r="F5" s="3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2026-08-01T17:00:23Z</dcterms:created>
  <dcterms:modified xsi:type="dcterms:W3CDTF">2026-08-01T17:00:23Z</dcterms:modified>
</cp:coreProperties>
</file>